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tab.sharepoint.com/sites/Scuolawebinar/Documenti condivisi/Finanziamenti Scuole/2022.06 Dispersione/"/>
    </mc:Choice>
  </mc:AlternateContent>
  <xr:revisionPtr revIDLastSave="3" documentId="13_ncr:1_{D84540E5-F0EB-426E-8206-90352D6AB03C}" xr6:coauthVersionLast="47" xr6:coauthVersionMax="47" xr10:uidLastSave="{767B3F13-99CA-4D55-8309-D5D5F2D1969A}"/>
  <bookViews>
    <workbookView xWindow="-120" yWindow="-120" windowWidth="29040" windowHeight="15840" xr2:uid="{00000000-000D-0000-FFFF-FFFF00000000}"/>
  </bookViews>
  <sheets>
    <sheet name="PIano economico" sheetId="2" r:id="rId1"/>
    <sheet name="Guida" sheetId="4" r:id="rId2"/>
  </sheets>
  <calcPr calcId="191028"/>
</workbook>
</file>

<file path=xl/calcChain.xml><?xml version="1.0" encoding="utf-8"?>
<calcChain xmlns="http://schemas.openxmlformats.org/spreadsheetml/2006/main">
  <c r="F29" i="2" l="1"/>
  <c r="L28" i="2"/>
  <c r="L27" i="2"/>
  <c r="L26" i="2"/>
  <c r="S28" i="2"/>
  <c r="S27" i="2"/>
  <c r="T28" i="2"/>
  <c r="T27" i="2"/>
  <c r="T26" i="2"/>
  <c r="T25" i="2"/>
  <c r="T20" i="2"/>
  <c r="T19" i="2"/>
  <c r="T18" i="2"/>
  <c r="T17" i="2"/>
  <c r="R11" i="2"/>
  <c r="U11" i="2" s="1"/>
  <c r="R10" i="2"/>
  <c r="U10" i="2" s="1"/>
  <c r="R9" i="2"/>
  <c r="U9" i="2" s="1"/>
  <c r="S20" i="2"/>
  <c r="S19" i="2"/>
  <c r="S18" i="2"/>
  <c r="S22" i="2" s="1"/>
  <c r="S17" i="2"/>
  <c r="S11" i="2"/>
  <c r="S10" i="2"/>
  <c r="S9" i="2"/>
  <c r="S13" i="2" s="1"/>
  <c r="S8" i="2"/>
  <c r="R8" i="2"/>
  <c r="U8" i="2" s="1"/>
  <c r="M27" i="2"/>
  <c r="M28" i="2"/>
  <c r="M26" i="2"/>
  <c r="E26" i="2"/>
  <c r="E27" i="2"/>
  <c r="E28" i="2"/>
  <c r="E25" i="2"/>
  <c r="G18" i="2"/>
  <c r="G26" i="2" s="1"/>
  <c r="G19" i="2"/>
  <c r="G27" i="2" s="1"/>
  <c r="G20" i="2"/>
  <c r="G28" i="2" s="1"/>
  <c r="G17" i="2"/>
  <c r="H11" i="2"/>
  <c r="H10" i="2"/>
  <c r="H9" i="2"/>
  <c r="F20" i="2"/>
  <c r="R20" i="2" s="1"/>
  <c r="U20" i="2" s="1"/>
  <c r="F19" i="2"/>
  <c r="R19" i="2" s="1"/>
  <c r="U19" i="2" s="1"/>
  <c r="F18" i="2"/>
  <c r="R18" i="2" s="1"/>
  <c r="U18" i="2" s="1"/>
  <c r="F17" i="2"/>
  <c r="R17" i="2" s="1"/>
  <c r="U17" i="2" s="1"/>
  <c r="K29" i="2"/>
  <c r="J28" i="2"/>
  <c r="K28" i="2" s="1"/>
  <c r="J27" i="2"/>
  <c r="K27" i="2" s="1"/>
  <c r="J26" i="2"/>
  <c r="K26" i="2" s="1"/>
  <c r="K25" i="2"/>
  <c r="K21" i="2"/>
  <c r="J20" i="2"/>
  <c r="J19" i="2"/>
  <c r="J18" i="2"/>
  <c r="K17" i="2"/>
  <c r="K12" i="2"/>
  <c r="N12" i="2" s="1"/>
  <c r="V12" i="2" s="1"/>
  <c r="K8" i="2"/>
  <c r="N8" i="2" s="1"/>
  <c r="H8" i="2"/>
  <c r="L25" i="2"/>
  <c r="S25" i="2" s="1"/>
  <c r="J11" i="2"/>
  <c r="K11" i="2" s="1"/>
  <c r="N11" i="2" s="1"/>
  <c r="J10" i="2"/>
  <c r="K10" i="2" s="1"/>
  <c r="N10" i="2" s="1"/>
  <c r="J9" i="2"/>
  <c r="K9" i="2" s="1"/>
  <c r="N9" i="2" s="1"/>
  <c r="S26" i="2" l="1"/>
  <c r="S30" i="2" s="1"/>
  <c r="V8" i="2"/>
  <c r="N13" i="2"/>
  <c r="H13" i="2"/>
  <c r="V9" i="2"/>
  <c r="V10" i="2"/>
  <c r="V11" i="2"/>
  <c r="N17" i="2"/>
  <c r="V17" i="2" s="1"/>
  <c r="N21" i="2"/>
  <c r="H17" i="2"/>
  <c r="F25" i="2"/>
  <c r="R25" i="2" s="1"/>
  <c r="U25" i="2" s="1"/>
  <c r="H19" i="2"/>
  <c r="F27" i="2"/>
  <c r="R27" i="2" s="1"/>
  <c r="U27" i="2" s="1"/>
  <c r="H20" i="2"/>
  <c r="F28" i="2"/>
  <c r="R28" i="2" s="1"/>
  <c r="U28" i="2" s="1"/>
  <c r="H18" i="2"/>
  <c r="F26" i="2"/>
  <c r="R26" i="2" s="1"/>
  <c r="U26" i="2" s="1"/>
  <c r="K18" i="2"/>
  <c r="N18" i="2" s="1"/>
  <c r="K19" i="2"/>
  <c r="N19" i="2" s="1"/>
  <c r="V19" i="2" s="1"/>
  <c r="K20" i="2"/>
  <c r="N20" i="2" s="1"/>
  <c r="V20" i="2" s="1"/>
  <c r="N29" i="2" l="1"/>
  <c r="V29" i="2" s="1"/>
  <c r="V21" i="2"/>
  <c r="N14" i="2"/>
  <c r="V18" i="2"/>
  <c r="N22" i="2"/>
  <c r="N23" i="2" s="1"/>
  <c r="H22" i="2"/>
  <c r="H26" i="2"/>
  <c r="N26" i="2"/>
  <c r="H27" i="2"/>
  <c r="N27" i="2"/>
  <c r="V27" i="2" s="1"/>
  <c r="H25" i="2"/>
  <c r="N25" i="2"/>
  <c r="V25" i="2" s="1"/>
  <c r="H28" i="2"/>
  <c r="N28" i="2"/>
  <c r="N30" i="2" l="1"/>
  <c r="N34" i="2"/>
  <c r="V26" i="2"/>
  <c r="N31" i="2"/>
  <c r="H30" i="2"/>
  <c r="V28" i="2"/>
  <c r="V31" i="2" s="1"/>
  <c r="Q25" i="2"/>
  <c r="Q17" i="2"/>
  <c r="Q21" i="2"/>
  <c r="Q8" i="2"/>
  <c r="Q12" i="2"/>
  <c r="V32" i="2" l="1"/>
  <c r="W32" i="2" s="1"/>
  <c r="Q29" i="2"/>
  <c r="V33" i="2" l="1"/>
</calcChain>
</file>

<file path=xl/sharedStrings.xml><?xml version="1.0" encoding="utf-8"?>
<sst xmlns="http://schemas.openxmlformats.org/spreadsheetml/2006/main" count="82" uniqueCount="57">
  <si>
    <t>AS</t>
  </si>
  <si>
    <t>attività</t>
  </si>
  <si>
    <t>Allievi min</t>
  </si>
  <si>
    <t>Allievi max</t>
  </si>
  <si>
    <t>Ore max</t>
  </si>
  <si>
    <t>Ore</t>
  </si>
  <si>
    <t>Ore/giorno</t>
  </si>
  <si>
    <t>Giorni</t>
  </si>
  <si>
    <t>Costo h diretto</t>
  </si>
  <si>
    <t>Costo h ind.</t>
  </si>
  <si>
    <t>Costo TOT</t>
  </si>
  <si>
    <t>Edizioni</t>
  </si>
  <si>
    <t>totale</t>
  </si>
  <si>
    <t>% min</t>
  </si>
  <si>
    <t>% max</t>
  </si>
  <si>
    <t>% calcolata</t>
  </si>
  <si>
    <t>Ore erogate</t>
  </si>
  <si>
    <t>Studenti coinvolti</t>
  </si>
  <si>
    <t>Risorse personale interno/esterno coinvolto nella gestione del progetto</t>
  </si>
  <si>
    <t>Importo progetto finanziato</t>
  </si>
  <si>
    <t>6 Mesi disponibili AS 2022/23</t>
  </si>
  <si>
    <t>12 Mesi disponibili AS 2023/24</t>
  </si>
  <si>
    <t>2022/23</t>
  </si>
  <si>
    <t>Percorsi di mentoring e orientamento</t>
  </si>
  <si>
    <t>Competenze di base e motivazione</t>
  </si>
  <si>
    <t>Orientamento per le famiglie</t>
  </si>
  <si>
    <t>Percorsi formativi e laboratori</t>
  </si>
  <si>
    <t>Attività del team per la prevenzione</t>
  </si>
  <si>
    <t>Mensa</t>
  </si>
  <si>
    <t>Totale A.S. 2022/23</t>
  </si>
  <si>
    <t>2023/24</t>
  </si>
  <si>
    <t>Totale A.S. 2023/24</t>
  </si>
  <si>
    <t>2022/24</t>
  </si>
  <si>
    <t>Totale AA.SS. 2022/24</t>
  </si>
  <si>
    <t>50% Sintab</t>
  </si>
  <si>
    <t>Scuola</t>
  </si>
  <si>
    <t>Totale progetto</t>
  </si>
  <si>
    <t>Attività SINTAB</t>
  </si>
  <si>
    <t>Progettazione</t>
  </si>
  <si>
    <t>Supporto amministrativo</t>
  </si>
  <si>
    <t>Individuazione esperti</t>
  </si>
  <si>
    <t>Pianificazione calendari</t>
  </si>
  <si>
    <t>Co-progettazione</t>
  </si>
  <si>
    <t>Tutoraggio</t>
  </si>
  <si>
    <t>Gli unici valori modificabili sono quelli in verde</t>
  </si>
  <si>
    <t>Partecipanti per edizione</t>
  </si>
  <si>
    <t xml:space="preserve">La password per modificare i valori in verde è: </t>
  </si>
  <si>
    <t>m</t>
  </si>
  <si>
    <t>Le ore inserite nella colonna F non possono superare i valori indicati nella colonna E</t>
  </si>
  <si>
    <t>Le percentuali nella colonna Q non devono avere lo sfondo rosso</t>
  </si>
  <si>
    <t>Il valore della cella T8 può essere inferiore a quello indicato nella cella K8</t>
  </si>
  <si>
    <t>Se non si intende utilizzare i buoni mensa impostare a zero il valore della cella K13</t>
  </si>
  <si>
    <t>Impostare l'importo totale del progetto nella cella N3</t>
  </si>
  <si>
    <t>Modificare i valori in verde fino a quando i valori delle celle N3 e N34 diventano uguali (o quasi)</t>
  </si>
  <si>
    <t>Gestione amministrativa</t>
  </si>
  <si>
    <t>Costo orario incaricati</t>
  </si>
  <si>
    <t>Costo tot incaricati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</si>
</sst>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_-* #,##0.00\ [$€-410]_-;\-* #,##0.00\ [$€-410]_-;_-* &quot;-&quot;??\ [$€-410]_-;_-@_-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9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165" fontId="1" fillId="0" borderId="0" xfId="0" applyNumberFormat="1" applyFont="1"/>
    <xf numFmtId="0" fontId="0" fillId="2" borderId="0" xfId="0" applyFill="1" applyAlignment="1">
      <alignment horizontal="center" vertic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/>
    <xf numFmtId="2" fontId="0" fillId="2" borderId="0" xfId="0" applyNumberFormat="1" applyFill="1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164" fontId="3" fillId="0" borderId="0" xfId="0" applyNumberFormat="1" applyFont="1"/>
    <xf numFmtId="10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3" borderId="0" xfId="0" applyFill="1"/>
    <xf numFmtId="165" fontId="0" fillId="3" borderId="0" xfId="0" applyNumberFormat="1" applyFill="1"/>
    <xf numFmtId="0" fontId="1" fillId="3" borderId="0" xfId="0" applyFont="1" applyFill="1"/>
    <xf numFmtId="165" fontId="1" fillId="3" borderId="0" xfId="0" applyNumberFormat="1" applyFont="1" applyFill="1"/>
    <xf numFmtId="165" fontId="0" fillId="4" borderId="0" xfId="0" applyNumberFormat="1" applyFill="1"/>
    <xf numFmtId="0" fontId="0" fillId="4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</cellXfs>
  <cellStyles count="1"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8123-8C63-42D7-8B21-8F85E520BF91}">
  <sheetPr>
    <pageSetUpPr fitToPage="1"/>
  </sheetPr>
  <dimension ref="A1:Y45"/>
  <sheetViews>
    <sheetView tabSelected="1" zoomScaleNormal="100" workbookViewId="0">
      <pane xSplit="3" ySplit="5" topLeftCell="D6" activePane="bottomRight" state="frozen"/>
      <selection pane="topRight"/>
      <selection pane="bottomLeft"/>
      <selection pane="bottomRight" activeCell="N34" sqref="N34"/>
    </sheetView>
  </sheetViews>
  <sheetFormatPr defaultRowHeight="15" x14ac:dyDescent="0.25"/>
  <cols>
    <col min="1" max="1" width="8.42578125" bestFit="1" customWidth="1"/>
    <col min="2" max="2" width="35.42578125" customWidth="1"/>
    <col min="3" max="4" width="6.7109375" style="6" bestFit="1" customWidth="1"/>
    <col min="5" max="5" width="4.7109375" style="6" bestFit="1" customWidth="1"/>
    <col min="6" max="6" width="6.5703125" style="6" bestFit="1" customWidth="1"/>
    <col min="7" max="7" width="10.85546875" style="6" bestFit="1" customWidth="1"/>
    <col min="8" max="8" width="6.5703125" style="6" bestFit="1" customWidth="1"/>
    <col min="9" max="9" width="9.42578125" style="5" bestFit="1" customWidth="1"/>
    <col min="10" max="10" width="8.42578125" style="5" bestFit="1" customWidth="1"/>
    <col min="11" max="11" width="10.28515625" style="5" bestFit="1" customWidth="1"/>
    <col min="12" max="12" width="11.7109375" style="6" bestFit="1" customWidth="1"/>
    <col min="13" max="13" width="8" style="8" bestFit="1" customWidth="1"/>
    <col min="14" max="14" width="13.5703125" style="5" bestFit="1" customWidth="1"/>
    <col min="15" max="15" width="6.42578125" style="3" bestFit="1" customWidth="1"/>
    <col min="16" max="16" width="6.7109375" style="3" bestFit="1" customWidth="1"/>
    <col min="17" max="17" width="10.85546875" style="3" bestFit="1" customWidth="1"/>
    <col min="18" max="18" width="7.85546875" style="6" bestFit="1" customWidth="1"/>
    <col min="19" max="19" width="8.7109375" style="6" bestFit="1" customWidth="1"/>
    <col min="20" max="20" width="9.42578125" style="5" bestFit="1" customWidth="1"/>
    <col min="21" max="21" width="12" bestFit="1" customWidth="1"/>
    <col min="22" max="22" width="23.42578125" style="25" bestFit="1" customWidth="1"/>
    <col min="23" max="23" width="9.140625" style="6"/>
  </cols>
  <sheetData>
    <row r="1" spans="1:23" s="21" customFormat="1" ht="60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32" t="s">
        <v>8</v>
      </c>
      <c r="J1" s="32" t="s">
        <v>9</v>
      </c>
      <c r="K1" s="32" t="s">
        <v>10</v>
      </c>
      <c r="L1" s="21" t="s">
        <v>45</v>
      </c>
      <c r="M1" s="21" t="s">
        <v>11</v>
      </c>
      <c r="N1" s="32" t="s">
        <v>12</v>
      </c>
      <c r="O1" s="33" t="s">
        <v>13</v>
      </c>
      <c r="P1" s="33" t="s">
        <v>14</v>
      </c>
      <c r="Q1" s="33" t="s">
        <v>15</v>
      </c>
      <c r="R1" s="21" t="s">
        <v>16</v>
      </c>
      <c r="S1" s="21" t="s">
        <v>17</v>
      </c>
      <c r="T1" s="32" t="s">
        <v>55</v>
      </c>
      <c r="U1" s="21" t="s">
        <v>56</v>
      </c>
      <c r="V1" s="34" t="s">
        <v>18</v>
      </c>
    </row>
    <row r="2" spans="1:23" x14ac:dyDescent="0.25">
      <c r="B2" s="1"/>
      <c r="C2" s="1"/>
      <c r="D2" s="1"/>
      <c r="E2" s="1"/>
      <c r="F2" s="1"/>
      <c r="G2" s="1"/>
      <c r="H2" s="1"/>
      <c r="I2" s="4"/>
      <c r="J2" s="4"/>
      <c r="K2" s="4"/>
      <c r="L2" s="1"/>
      <c r="M2" s="7"/>
      <c r="N2" s="4"/>
    </row>
    <row r="3" spans="1:23" x14ac:dyDescent="0.25">
      <c r="B3" s="6" t="s">
        <v>19</v>
      </c>
      <c r="C3" s="1"/>
      <c r="D3" s="1"/>
      <c r="E3" s="1"/>
      <c r="F3" s="1"/>
      <c r="G3" s="1"/>
      <c r="H3" s="1"/>
      <c r="I3" s="4"/>
      <c r="J3" s="4"/>
      <c r="K3" s="4"/>
      <c r="L3" s="1"/>
      <c r="M3" s="7"/>
      <c r="N3" s="24">
        <v>100000</v>
      </c>
    </row>
    <row r="4" spans="1:23" x14ac:dyDescent="0.25">
      <c r="B4" s="6" t="s">
        <v>20</v>
      </c>
      <c r="C4" s="1"/>
      <c r="D4" s="1"/>
      <c r="E4" s="1"/>
      <c r="F4" s="1"/>
      <c r="G4" s="1"/>
      <c r="H4" s="1"/>
      <c r="I4" s="4"/>
      <c r="J4" s="4"/>
      <c r="K4" s="4"/>
      <c r="L4" s="1"/>
      <c r="M4" s="7"/>
      <c r="N4" s="4"/>
    </row>
    <row r="5" spans="1:23" x14ac:dyDescent="0.25">
      <c r="B5" s="6" t="s">
        <v>21</v>
      </c>
      <c r="C5" s="1"/>
      <c r="D5" s="1"/>
      <c r="E5" s="1"/>
      <c r="F5" s="1"/>
      <c r="G5" s="1"/>
      <c r="H5" s="1"/>
      <c r="I5" s="4"/>
      <c r="J5" s="4"/>
      <c r="K5" s="4"/>
      <c r="L5" s="1"/>
      <c r="M5" s="7"/>
      <c r="N5" s="4"/>
    </row>
    <row r="6" spans="1:23" x14ac:dyDescent="0.25">
      <c r="B6" s="6"/>
      <c r="C6" s="1"/>
      <c r="D6" s="1"/>
      <c r="E6" s="1"/>
      <c r="F6" s="1"/>
      <c r="G6" s="1"/>
      <c r="H6" s="1"/>
      <c r="I6" s="4"/>
      <c r="J6" s="4"/>
      <c r="K6" s="4"/>
      <c r="L6" s="1"/>
      <c r="M6" s="7"/>
      <c r="N6" s="4"/>
    </row>
    <row r="7" spans="1:23" x14ac:dyDescent="0.25">
      <c r="B7" s="1"/>
      <c r="C7" s="1"/>
      <c r="D7" s="1"/>
      <c r="E7" s="1"/>
      <c r="F7" s="1"/>
      <c r="G7" s="1"/>
      <c r="H7" s="1"/>
      <c r="I7" s="4"/>
      <c r="J7" s="4"/>
      <c r="K7" s="4"/>
      <c r="L7" s="1"/>
      <c r="M7" s="7"/>
      <c r="N7" s="4"/>
    </row>
    <row r="8" spans="1:23" x14ac:dyDescent="0.25">
      <c r="A8" t="s">
        <v>22</v>
      </c>
      <c r="B8" t="s">
        <v>23</v>
      </c>
      <c r="C8" s="6">
        <v>1</v>
      </c>
      <c r="D8" s="6">
        <v>1</v>
      </c>
      <c r="E8" s="6">
        <v>20</v>
      </c>
      <c r="F8" s="10">
        <v>18</v>
      </c>
      <c r="G8" s="10">
        <v>1</v>
      </c>
      <c r="H8" s="6">
        <f>F8/G8</f>
        <v>18</v>
      </c>
      <c r="I8" s="5">
        <v>42</v>
      </c>
      <c r="J8" s="5">
        <v>0</v>
      </c>
      <c r="K8" s="5">
        <f>I8+J8</f>
        <v>42</v>
      </c>
      <c r="L8" s="22">
        <v>14</v>
      </c>
      <c r="M8" s="13"/>
      <c r="N8" s="5">
        <f>F8*K8*L8</f>
        <v>10584</v>
      </c>
      <c r="O8" s="3">
        <v>0.3</v>
      </c>
      <c r="Q8" s="14">
        <f>N8/N14</f>
        <v>0.30916271352791347</v>
      </c>
      <c r="R8" s="6">
        <f>F8*L8</f>
        <v>252</v>
      </c>
      <c r="S8" s="23">
        <f>L8</f>
        <v>14</v>
      </c>
      <c r="T8" s="11">
        <v>35</v>
      </c>
      <c r="U8" s="5">
        <f>T8*R8</f>
        <v>8820</v>
      </c>
      <c r="V8" s="26">
        <f>N8-U8</f>
        <v>1764</v>
      </c>
    </row>
    <row r="9" spans="1:23" x14ac:dyDescent="0.25">
      <c r="A9" t="s">
        <v>22</v>
      </c>
      <c r="B9" t="s">
        <v>24</v>
      </c>
      <c r="C9" s="6">
        <v>3</v>
      </c>
      <c r="E9" s="6">
        <v>30</v>
      </c>
      <c r="F9" s="10">
        <v>20</v>
      </c>
      <c r="G9" s="10">
        <v>2</v>
      </c>
      <c r="H9" s="6">
        <f>F9/G9</f>
        <v>10</v>
      </c>
      <c r="I9" s="5">
        <v>79</v>
      </c>
      <c r="J9" s="5">
        <f>I9*0.4</f>
        <v>31.6</v>
      </c>
      <c r="K9" s="5">
        <f t="shared" ref="K9:K12" si="0">I9+J9</f>
        <v>110.6</v>
      </c>
      <c r="L9" s="10">
        <v>5</v>
      </c>
      <c r="M9" s="13">
        <v>3</v>
      </c>
      <c r="N9" s="5">
        <f>F9*M9*K9</f>
        <v>6636</v>
      </c>
      <c r="R9" s="6">
        <f>F9*M9</f>
        <v>60</v>
      </c>
      <c r="S9" s="6">
        <f>L9*M9</f>
        <v>15</v>
      </c>
      <c r="T9" s="5">
        <v>79</v>
      </c>
      <c r="U9" s="5">
        <f>T9*R9</f>
        <v>4740</v>
      </c>
      <c r="V9" s="26">
        <f>N9-U9</f>
        <v>1896</v>
      </c>
    </row>
    <row r="10" spans="1:23" x14ac:dyDescent="0.25">
      <c r="A10" t="s">
        <v>22</v>
      </c>
      <c r="B10" t="s">
        <v>25</v>
      </c>
      <c r="C10" s="6">
        <v>3</v>
      </c>
      <c r="E10" s="6">
        <v>10</v>
      </c>
      <c r="F10" s="10">
        <v>6</v>
      </c>
      <c r="G10" s="10">
        <v>1</v>
      </c>
      <c r="H10" s="6">
        <f>F10/G10</f>
        <v>6</v>
      </c>
      <c r="I10" s="5">
        <v>79</v>
      </c>
      <c r="J10" s="5">
        <f t="shared" ref="J10:J11" si="1">I10*0.4</f>
        <v>31.6</v>
      </c>
      <c r="K10" s="5">
        <f t="shared" si="0"/>
        <v>110.6</v>
      </c>
      <c r="L10" s="10">
        <v>12</v>
      </c>
      <c r="M10" s="13">
        <v>1</v>
      </c>
      <c r="N10" s="5">
        <f>F10*M10*K10</f>
        <v>663.59999999999991</v>
      </c>
      <c r="R10" s="6">
        <f>F10*M10</f>
        <v>6</v>
      </c>
      <c r="S10" s="6">
        <f>L10*M10</f>
        <v>12</v>
      </c>
      <c r="T10" s="5">
        <v>79</v>
      </c>
      <c r="U10" s="5">
        <f>T10*R10</f>
        <v>474</v>
      </c>
      <c r="V10" s="26">
        <f>N10-U10</f>
        <v>189.59999999999991</v>
      </c>
    </row>
    <row r="11" spans="1:23" x14ac:dyDescent="0.25">
      <c r="A11" t="s">
        <v>22</v>
      </c>
      <c r="B11" t="s">
        <v>26</v>
      </c>
      <c r="C11" s="6">
        <v>9</v>
      </c>
      <c r="E11" s="6">
        <v>40</v>
      </c>
      <c r="F11" s="10">
        <v>22</v>
      </c>
      <c r="G11" s="10">
        <v>2</v>
      </c>
      <c r="H11" s="6">
        <f>F11/G11</f>
        <v>11</v>
      </c>
      <c r="I11" s="5">
        <v>113</v>
      </c>
      <c r="J11" s="5">
        <f t="shared" si="1"/>
        <v>45.2</v>
      </c>
      <c r="K11" s="5">
        <f t="shared" si="0"/>
        <v>158.19999999999999</v>
      </c>
      <c r="L11" s="10">
        <v>10</v>
      </c>
      <c r="M11" s="13">
        <v>2</v>
      </c>
      <c r="N11" s="5">
        <f>F11*M11*K11</f>
        <v>6960.7999999999993</v>
      </c>
      <c r="R11" s="6">
        <f>F11*M11</f>
        <v>44</v>
      </c>
      <c r="S11" s="6">
        <f>L11*M11</f>
        <v>20</v>
      </c>
      <c r="T11" s="5">
        <v>113</v>
      </c>
      <c r="U11" s="5">
        <f>T11*R11</f>
        <v>4972</v>
      </c>
      <c r="V11" s="26">
        <f>N11-U11</f>
        <v>1988.7999999999993</v>
      </c>
    </row>
    <row r="12" spans="1:23" x14ac:dyDescent="0.25">
      <c r="A12" t="s">
        <v>22</v>
      </c>
      <c r="B12" t="s">
        <v>27</v>
      </c>
      <c r="F12" s="16">
        <v>200</v>
      </c>
      <c r="G12" s="9"/>
      <c r="H12" s="9"/>
      <c r="I12" s="5">
        <v>34</v>
      </c>
      <c r="K12" s="5">
        <f t="shared" si="0"/>
        <v>34</v>
      </c>
      <c r="N12" s="5">
        <f>F12*K12</f>
        <v>6800</v>
      </c>
      <c r="P12" s="3">
        <v>0.2</v>
      </c>
      <c r="Q12" s="14">
        <f>N12/N14</f>
        <v>0.19863061715701169</v>
      </c>
      <c r="V12" s="26">
        <f>N12</f>
        <v>6800</v>
      </c>
    </row>
    <row r="13" spans="1:23" x14ac:dyDescent="0.25">
      <c r="B13" t="s">
        <v>28</v>
      </c>
      <c r="F13" s="9"/>
      <c r="G13" s="9"/>
      <c r="H13" s="23">
        <f>H9+H11</f>
        <v>21</v>
      </c>
      <c r="K13" s="29">
        <v>7</v>
      </c>
      <c r="N13" s="5">
        <f>(H9*S9*K13)+(H11*S11*K13)</f>
        <v>2590</v>
      </c>
      <c r="Q13" s="14"/>
      <c r="S13" s="6">
        <f>S9+S11</f>
        <v>35</v>
      </c>
    </row>
    <row r="14" spans="1:23" s="17" customFormat="1" x14ac:dyDescent="0.25">
      <c r="B14" s="17" t="s">
        <v>29</v>
      </c>
      <c r="C14" s="1"/>
      <c r="D14" s="1"/>
      <c r="E14" s="1"/>
      <c r="F14" s="1"/>
      <c r="G14" s="1"/>
      <c r="H14" s="1"/>
      <c r="I14" s="12"/>
      <c r="J14" s="12"/>
      <c r="K14" s="12"/>
      <c r="L14" s="1"/>
      <c r="M14" s="7"/>
      <c r="N14" s="12">
        <f>SUM(N8:N13)</f>
        <v>34234.399999999994</v>
      </c>
      <c r="O14" s="18"/>
      <c r="P14" s="18"/>
      <c r="Q14" s="19"/>
      <c r="R14" s="1"/>
      <c r="S14" s="1"/>
      <c r="T14" s="12"/>
      <c r="V14" s="27"/>
      <c r="W14" s="1"/>
    </row>
    <row r="17" spans="1:25" x14ac:dyDescent="0.25">
      <c r="A17" t="s">
        <v>30</v>
      </c>
      <c r="B17" t="s">
        <v>23</v>
      </c>
      <c r="C17" s="6">
        <v>1</v>
      </c>
      <c r="D17" s="6">
        <v>1</v>
      </c>
      <c r="E17" s="6">
        <v>20</v>
      </c>
      <c r="F17" s="6">
        <f>F8</f>
        <v>18</v>
      </c>
      <c r="G17" s="6">
        <f>G8</f>
        <v>1</v>
      </c>
      <c r="H17" s="6">
        <f t="shared" ref="H17:H20" si="2">F17/G17</f>
        <v>18</v>
      </c>
      <c r="I17" s="5">
        <v>42</v>
      </c>
      <c r="J17" s="5">
        <v>0</v>
      </c>
      <c r="K17" s="5">
        <f>I17+J17</f>
        <v>42</v>
      </c>
      <c r="L17" s="22">
        <v>28</v>
      </c>
      <c r="N17" s="5">
        <f>F17*K17*L17</f>
        <v>21168</v>
      </c>
      <c r="O17" s="3">
        <v>0.3</v>
      </c>
      <c r="Q17" s="14">
        <f>N17/N23</f>
        <v>0.32209177059177974</v>
      </c>
      <c r="R17" s="6">
        <f>F17*L17</f>
        <v>504</v>
      </c>
      <c r="S17" s="23">
        <f>L17</f>
        <v>28</v>
      </c>
      <c r="T17" s="5">
        <f>T8</f>
        <v>35</v>
      </c>
      <c r="U17" s="5">
        <f>T17*R17</f>
        <v>17640</v>
      </c>
      <c r="V17" s="26">
        <f>N17-U17</f>
        <v>3528</v>
      </c>
    </row>
    <row r="18" spans="1:25" x14ac:dyDescent="0.25">
      <c r="A18" t="s">
        <v>30</v>
      </c>
      <c r="B18" t="s">
        <v>24</v>
      </c>
      <c r="C18" s="6">
        <v>3</v>
      </c>
      <c r="E18" s="6">
        <v>30</v>
      </c>
      <c r="F18" s="6">
        <f>F9</f>
        <v>20</v>
      </c>
      <c r="G18" s="6">
        <f t="shared" ref="G18:G20" si="3">G9</f>
        <v>2</v>
      </c>
      <c r="H18" s="6">
        <f t="shared" si="2"/>
        <v>10</v>
      </c>
      <c r="I18" s="5">
        <v>79</v>
      </c>
      <c r="J18" s="5">
        <f>I18*0.4</f>
        <v>31.6</v>
      </c>
      <c r="K18" s="5">
        <f t="shared" ref="K18:K21" si="4">I18+J18</f>
        <v>110.6</v>
      </c>
      <c r="L18" s="30">
        <v>5</v>
      </c>
      <c r="M18" s="13">
        <v>5</v>
      </c>
      <c r="N18" s="5">
        <f>F18*M18*K18</f>
        <v>11060</v>
      </c>
      <c r="Q18" s="14"/>
      <c r="R18" s="6">
        <f t="shared" ref="R18:R20" si="5">F18*M18</f>
        <v>100</v>
      </c>
      <c r="S18" s="6">
        <f>L18*M18</f>
        <v>25</v>
      </c>
      <c r="T18" s="5">
        <f>T9</f>
        <v>79</v>
      </c>
      <c r="U18" s="5">
        <f>T18*R18</f>
        <v>7900</v>
      </c>
      <c r="V18" s="26">
        <f>N18-U18</f>
        <v>3160</v>
      </c>
    </row>
    <row r="19" spans="1:25" x14ac:dyDescent="0.25">
      <c r="A19" t="s">
        <v>30</v>
      </c>
      <c r="B19" t="s">
        <v>25</v>
      </c>
      <c r="C19" s="6">
        <v>3</v>
      </c>
      <c r="E19" s="6">
        <v>10</v>
      </c>
      <c r="F19" s="6">
        <f>F10</f>
        <v>6</v>
      </c>
      <c r="G19" s="6">
        <f t="shared" si="3"/>
        <v>1</v>
      </c>
      <c r="H19" s="6">
        <f t="shared" si="2"/>
        <v>6</v>
      </c>
      <c r="I19" s="5">
        <v>79</v>
      </c>
      <c r="J19" s="5">
        <f t="shared" ref="J19:J20" si="6">I19*0.4</f>
        <v>31.6</v>
      </c>
      <c r="K19" s="5">
        <f t="shared" si="4"/>
        <v>110.6</v>
      </c>
      <c r="L19" s="30">
        <v>12</v>
      </c>
      <c r="M19" s="13">
        <v>3</v>
      </c>
      <c r="N19" s="5">
        <f>F19*M19*K19</f>
        <v>1990.8</v>
      </c>
      <c r="Q19" s="14"/>
      <c r="R19" s="6">
        <f t="shared" si="5"/>
        <v>18</v>
      </c>
      <c r="S19" s="6">
        <f>L19*M19</f>
        <v>36</v>
      </c>
      <c r="T19" s="5">
        <f>T10</f>
        <v>79</v>
      </c>
      <c r="U19" s="5">
        <f>T19*R19</f>
        <v>1422</v>
      </c>
      <c r="V19" s="26">
        <f>N19-U19</f>
        <v>568.79999999999995</v>
      </c>
    </row>
    <row r="20" spans="1:25" x14ac:dyDescent="0.25">
      <c r="A20" t="s">
        <v>30</v>
      </c>
      <c r="B20" t="s">
        <v>26</v>
      </c>
      <c r="C20" s="6">
        <v>9</v>
      </c>
      <c r="E20" s="6">
        <v>40</v>
      </c>
      <c r="F20" s="6">
        <f>F11</f>
        <v>22</v>
      </c>
      <c r="G20" s="6">
        <f t="shared" si="3"/>
        <v>2</v>
      </c>
      <c r="H20" s="6">
        <f t="shared" si="2"/>
        <v>11</v>
      </c>
      <c r="I20" s="5">
        <v>113</v>
      </c>
      <c r="J20" s="5">
        <f t="shared" si="6"/>
        <v>45.2</v>
      </c>
      <c r="K20" s="5">
        <f t="shared" si="4"/>
        <v>158.19999999999999</v>
      </c>
      <c r="L20" s="30">
        <v>10</v>
      </c>
      <c r="M20" s="13">
        <v>4</v>
      </c>
      <c r="N20" s="5">
        <f>F20*M20*K20</f>
        <v>13921.599999999999</v>
      </c>
      <c r="Q20" s="14"/>
      <c r="R20" s="6">
        <f t="shared" si="5"/>
        <v>88</v>
      </c>
      <c r="S20" s="6">
        <f>L20*M20</f>
        <v>40</v>
      </c>
      <c r="T20" s="5">
        <f>T11</f>
        <v>113</v>
      </c>
      <c r="U20" s="5">
        <f>T20*R20</f>
        <v>9944</v>
      </c>
      <c r="V20" s="26">
        <f>N20-U20</f>
        <v>3977.5999999999985</v>
      </c>
    </row>
    <row r="21" spans="1:25" x14ac:dyDescent="0.25">
      <c r="A21" t="s">
        <v>30</v>
      </c>
      <c r="B21" t="s">
        <v>27</v>
      </c>
      <c r="F21" s="16">
        <v>375</v>
      </c>
      <c r="I21" s="5">
        <v>34</v>
      </c>
      <c r="K21" s="5">
        <f t="shared" si="4"/>
        <v>34</v>
      </c>
      <c r="N21" s="5">
        <f>F21*K21</f>
        <v>12750</v>
      </c>
      <c r="P21" s="3">
        <v>0.2</v>
      </c>
      <c r="Q21" s="14">
        <f>N21/N23</f>
        <v>0.19400368835247506</v>
      </c>
      <c r="V21" s="26">
        <f>N21</f>
        <v>12750</v>
      </c>
    </row>
    <row r="22" spans="1:25" x14ac:dyDescent="0.25">
      <c r="B22" t="s">
        <v>28</v>
      </c>
      <c r="F22" s="9"/>
      <c r="G22" s="9"/>
      <c r="H22" s="23">
        <f>H18+H20</f>
        <v>21</v>
      </c>
      <c r="K22" s="5">
        <v>7</v>
      </c>
      <c r="N22" s="5">
        <f>(H18*S18*K22)+(H20*S20*K22)</f>
        <v>4830</v>
      </c>
      <c r="Q22" s="14"/>
      <c r="S22" s="6">
        <f>S18+S20</f>
        <v>65</v>
      </c>
    </row>
    <row r="23" spans="1:25" s="17" customFormat="1" x14ac:dyDescent="0.25">
      <c r="B23" s="17" t="s">
        <v>31</v>
      </c>
      <c r="C23" s="1"/>
      <c r="D23" s="1"/>
      <c r="E23" s="1"/>
      <c r="F23" s="1"/>
      <c r="G23" s="1"/>
      <c r="H23" s="1"/>
      <c r="I23" s="12"/>
      <c r="J23" s="12"/>
      <c r="K23" s="12"/>
      <c r="L23" s="1"/>
      <c r="M23" s="7"/>
      <c r="N23" s="12">
        <f>SUM(N17:N22)</f>
        <v>65720.399999999994</v>
      </c>
      <c r="O23" s="18"/>
      <c r="P23" s="18"/>
      <c r="Q23" s="20"/>
      <c r="R23" s="1"/>
      <c r="S23" s="1"/>
      <c r="T23" s="12"/>
      <c r="V23" s="27"/>
      <c r="W23" s="1"/>
    </row>
    <row r="24" spans="1:25" x14ac:dyDescent="0.25">
      <c r="Q24" s="15"/>
    </row>
    <row r="25" spans="1:25" x14ac:dyDescent="0.25">
      <c r="A25" t="s">
        <v>32</v>
      </c>
      <c r="B25" t="s">
        <v>23</v>
      </c>
      <c r="C25" s="6">
        <v>1</v>
      </c>
      <c r="D25" s="6">
        <v>1</v>
      </c>
      <c r="E25" s="6">
        <f>E17</f>
        <v>20</v>
      </c>
      <c r="F25" s="6">
        <f>F17</f>
        <v>18</v>
      </c>
      <c r="G25" s="6">
        <v>1</v>
      </c>
      <c r="H25" s="6">
        <f t="shared" ref="H25:H28" si="7">F25/G25</f>
        <v>18</v>
      </c>
      <c r="I25" s="5">
        <v>42</v>
      </c>
      <c r="J25" s="5">
        <v>0</v>
      </c>
      <c r="K25" s="5">
        <f>I25+J25</f>
        <v>42</v>
      </c>
      <c r="L25" s="23">
        <f>L8+L17</f>
        <v>42</v>
      </c>
      <c r="N25" s="5">
        <f>F25*K25*L25</f>
        <v>31752</v>
      </c>
      <c r="O25" s="3">
        <v>0.3</v>
      </c>
      <c r="Q25" s="14">
        <f>N25/N31</f>
        <v>0.31766358393994082</v>
      </c>
      <c r="R25" s="6">
        <f>F25*L25</f>
        <v>756</v>
      </c>
      <c r="S25" s="23">
        <f>L25</f>
        <v>42</v>
      </c>
      <c r="T25" s="5">
        <f>T17</f>
        <v>35</v>
      </c>
      <c r="U25" s="5">
        <f>T25*R25</f>
        <v>26460</v>
      </c>
      <c r="V25" s="26">
        <f>N25-U25</f>
        <v>5292</v>
      </c>
    </row>
    <row r="26" spans="1:25" x14ac:dyDescent="0.25">
      <c r="A26" t="s">
        <v>32</v>
      </c>
      <c r="B26" t="s">
        <v>24</v>
      </c>
      <c r="C26" s="6">
        <v>3</v>
      </c>
      <c r="E26" s="6">
        <f t="shared" ref="E26:G28" si="8">E18</f>
        <v>30</v>
      </c>
      <c r="F26" s="6">
        <f t="shared" si="8"/>
        <v>20</v>
      </c>
      <c r="G26" s="6">
        <f>G18</f>
        <v>2</v>
      </c>
      <c r="H26" s="6">
        <f t="shared" si="7"/>
        <v>10</v>
      </c>
      <c r="I26" s="5">
        <v>79</v>
      </c>
      <c r="J26" s="5">
        <f>I26*0.4</f>
        <v>31.6</v>
      </c>
      <c r="K26" s="5">
        <f t="shared" ref="K26:K29" si="9">I26+J26</f>
        <v>110.6</v>
      </c>
      <c r="L26" s="31">
        <f>(L9+L18)/2</f>
        <v>5</v>
      </c>
      <c r="M26" s="8">
        <f>M9+M18</f>
        <v>8</v>
      </c>
      <c r="N26" s="5">
        <f>F26*M26*K26</f>
        <v>17696</v>
      </c>
      <c r="Q26" s="14"/>
      <c r="R26" s="6">
        <f t="shared" ref="R26:R28" si="10">F26*M26</f>
        <v>160</v>
      </c>
      <c r="S26" s="6">
        <f>S9+S18</f>
        <v>40</v>
      </c>
      <c r="T26" s="5">
        <f>T18</f>
        <v>79</v>
      </c>
      <c r="U26" s="5">
        <f>T26*R26</f>
        <v>12640</v>
      </c>
      <c r="V26" s="26">
        <f>N26-U26</f>
        <v>5056</v>
      </c>
    </row>
    <row r="27" spans="1:25" x14ac:dyDescent="0.25">
      <c r="A27" t="s">
        <v>32</v>
      </c>
      <c r="B27" t="s">
        <v>25</v>
      </c>
      <c r="C27" s="6">
        <v>3</v>
      </c>
      <c r="E27" s="6">
        <f t="shared" si="8"/>
        <v>10</v>
      </c>
      <c r="F27" s="6">
        <f t="shared" si="8"/>
        <v>6</v>
      </c>
      <c r="G27" s="6">
        <f t="shared" si="8"/>
        <v>1</v>
      </c>
      <c r="H27" s="6">
        <f t="shared" si="7"/>
        <v>6</v>
      </c>
      <c r="I27" s="5">
        <v>79</v>
      </c>
      <c r="J27" s="5">
        <f t="shared" ref="J27:J28" si="11">I27*0.4</f>
        <v>31.6</v>
      </c>
      <c r="K27" s="5">
        <f t="shared" si="9"/>
        <v>110.6</v>
      </c>
      <c r="L27" s="31">
        <f>(L10+L19)/2</f>
        <v>12</v>
      </c>
      <c r="M27" s="8">
        <f>M10+M19</f>
        <v>4</v>
      </c>
      <c r="N27" s="5">
        <f>F27*M27*K27</f>
        <v>2654.3999999999996</v>
      </c>
      <c r="Q27" s="14"/>
      <c r="R27" s="6">
        <f t="shared" si="10"/>
        <v>24</v>
      </c>
      <c r="S27" s="6">
        <f>S10+S19</f>
        <v>48</v>
      </c>
      <c r="T27" s="5">
        <f>T19</f>
        <v>79</v>
      </c>
      <c r="U27" s="5">
        <f>T27*R27</f>
        <v>1896</v>
      </c>
      <c r="V27" s="26">
        <f>N27-U27</f>
        <v>758.39999999999964</v>
      </c>
    </row>
    <row r="28" spans="1:25" x14ac:dyDescent="0.25">
      <c r="A28" t="s">
        <v>32</v>
      </c>
      <c r="B28" t="s">
        <v>26</v>
      </c>
      <c r="C28" s="6">
        <v>9</v>
      </c>
      <c r="E28" s="6">
        <f t="shared" si="8"/>
        <v>40</v>
      </c>
      <c r="F28" s="6">
        <f t="shared" si="8"/>
        <v>22</v>
      </c>
      <c r="G28" s="6">
        <f t="shared" si="8"/>
        <v>2</v>
      </c>
      <c r="H28" s="6">
        <f t="shared" si="7"/>
        <v>11</v>
      </c>
      <c r="I28" s="5">
        <v>113</v>
      </c>
      <c r="J28" s="5">
        <f t="shared" si="11"/>
        <v>45.2</v>
      </c>
      <c r="K28" s="5">
        <f t="shared" si="9"/>
        <v>158.19999999999999</v>
      </c>
      <c r="L28" s="31">
        <f>(L11+L20)/2</f>
        <v>10</v>
      </c>
      <c r="M28" s="8">
        <f>M11+M20</f>
        <v>6</v>
      </c>
      <c r="N28" s="5">
        <f>F28*M28*K28</f>
        <v>20882.399999999998</v>
      </c>
      <c r="Q28" s="14"/>
      <c r="R28" s="6">
        <f t="shared" si="10"/>
        <v>132</v>
      </c>
      <c r="S28" s="6">
        <f>S11+S20</f>
        <v>60</v>
      </c>
      <c r="T28" s="5">
        <f>T20</f>
        <v>113</v>
      </c>
      <c r="U28" s="5">
        <f>T28*R28</f>
        <v>14916</v>
      </c>
      <c r="V28" s="26">
        <f>N28-U28</f>
        <v>5966.3999999999978</v>
      </c>
    </row>
    <row r="29" spans="1:25" x14ac:dyDescent="0.25">
      <c r="A29" t="s">
        <v>32</v>
      </c>
      <c r="B29" t="s">
        <v>27</v>
      </c>
      <c r="F29" s="9">
        <f>F12+F21</f>
        <v>575</v>
      </c>
      <c r="G29" s="9"/>
      <c r="H29" s="9"/>
      <c r="I29" s="5">
        <v>34</v>
      </c>
      <c r="K29" s="5">
        <f t="shared" si="9"/>
        <v>34</v>
      </c>
      <c r="N29" s="5">
        <f>N12+N21</f>
        <v>19550</v>
      </c>
      <c r="P29" s="3">
        <v>0.2</v>
      </c>
      <c r="Q29" s="14">
        <f>N29/N31</f>
        <v>0.19558840595949367</v>
      </c>
      <c r="V29" s="26">
        <f>N29</f>
        <v>19550</v>
      </c>
    </row>
    <row r="30" spans="1:25" x14ac:dyDescent="0.25">
      <c r="B30" t="s">
        <v>28</v>
      </c>
      <c r="F30" s="9"/>
      <c r="G30" s="9"/>
      <c r="H30" s="23">
        <f>H26+H28</f>
        <v>21</v>
      </c>
      <c r="K30" s="5">
        <v>7</v>
      </c>
      <c r="N30" s="5">
        <f>N13+N22</f>
        <v>7420</v>
      </c>
      <c r="Q30" s="14"/>
      <c r="S30" s="6">
        <f>S26+S28</f>
        <v>100</v>
      </c>
    </row>
    <row r="31" spans="1:25" s="17" customFormat="1" x14ac:dyDescent="0.25">
      <c r="B31" s="17" t="s">
        <v>33</v>
      </c>
      <c r="C31" s="1"/>
      <c r="D31" s="1"/>
      <c r="E31" s="1"/>
      <c r="F31" s="1"/>
      <c r="G31" s="1"/>
      <c r="H31" s="1"/>
      <c r="I31" s="12"/>
      <c r="J31" s="12"/>
      <c r="K31" s="12"/>
      <c r="L31" s="1"/>
      <c r="M31" s="7"/>
      <c r="N31" s="12">
        <f>SUM(N25:N30)</f>
        <v>99954.8</v>
      </c>
      <c r="O31" s="18"/>
      <c r="P31" s="18"/>
      <c r="Q31" s="19"/>
      <c r="R31" s="1"/>
      <c r="S31" s="1"/>
      <c r="T31" s="12"/>
      <c r="V31" s="28">
        <f>SUM(V25:V29)</f>
        <v>36622.799999999996</v>
      </c>
      <c r="W31" s="1"/>
    </row>
    <row r="32" spans="1:25" x14ac:dyDescent="0.25">
      <c r="Q32" s="2"/>
      <c r="U32" t="s">
        <v>34</v>
      </c>
      <c r="V32" s="26">
        <f>V31/2</f>
        <v>18311.399999999998</v>
      </c>
      <c r="W32" s="9">
        <f>V32/N3*100</f>
        <v>18.311399999999995</v>
      </c>
      <c r="Y32" s="5"/>
    </row>
    <row r="33" spans="2:22" x14ac:dyDescent="0.25">
      <c r="U33" t="s">
        <v>35</v>
      </c>
      <c r="V33" s="26">
        <f>V31-V32</f>
        <v>18311.399999999998</v>
      </c>
    </row>
    <row r="34" spans="2:22" x14ac:dyDescent="0.25">
      <c r="B34" s="17" t="s">
        <v>36</v>
      </c>
      <c r="N34" s="12">
        <f>N14+N23</f>
        <v>99954.799999999988</v>
      </c>
    </row>
    <row r="36" spans="2:22" x14ac:dyDescent="0.25">
      <c r="V36" s="27" t="s">
        <v>37</v>
      </c>
    </row>
    <row r="37" spans="2:22" x14ac:dyDescent="0.25">
      <c r="V37" s="25" t="s">
        <v>38</v>
      </c>
    </row>
    <row r="38" spans="2:22" x14ac:dyDescent="0.25">
      <c r="V38" s="25" t="s">
        <v>39</v>
      </c>
    </row>
    <row r="39" spans="2:22" x14ac:dyDescent="0.25">
      <c r="V39" s="25" t="s">
        <v>40</v>
      </c>
    </row>
    <row r="40" spans="2:22" x14ac:dyDescent="0.25">
      <c r="V40" s="25" t="s">
        <v>41</v>
      </c>
    </row>
    <row r="42" spans="2:22" x14ac:dyDescent="0.25">
      <c r="V42" s="27" t="s">
        <v>35</v>
      </c>
    </row>
    <row r="43" spans="2:22" x14ac:dyDescent="0.25">
      <c r="V43" s="25" t="s">
        <v>42</v>
      </c>
    </row>
    <row r="44" spans="2:22" x14ac:dyDescent="0.25">
      <c r="V44" s="25" t="s">
        <v>54</v>
      </c>
    </row>
    <row r="45" spans="2:22" x14ac:dyDescent="0.25">
      <c r="V45" s="25" t="s">
        <v>43</v>
      </c>
    </row>
  </sheetData>
  <sheetProtection algorithmName="SHA-512" hashValue="7TRYALKsDcyC3w3Q6VerWRSFLaIu46pnW/E0l6uNgmJs1b17fdShDRaKIX5xdtI8aZjrTehxZCp1K5rqn8Z3FA==" saltValue="N6oAFFA38Q3ruJwuUNRj2g==" spinCount="100000" sheet="1" objects="1" scenarios="1"/>
  <protectedRanges>
    <protectedRange algorithmName="SHA-512" hashValue="PxVpljCJgpGK525EymnhwSO1Fgz9dzWRZYzQfbGHoASDFG4E2pbGeHE86yzrcGppGlaLy1Rs1QawmUH2dOAanw==" saltValue="xB1zJeOkxayLAy/TQTgxig==" spinCount="100000" sqref="F8:F12 G8:G11 F21 L8:M20 N3 T8 K13" name="Valori.da.modificare"/>
  </protectedRanges>
  <conditionalFormatting sqref="N34">
    <cfRule type="cellIs" dxfId="8" priority="9" operator="greaterThan">
      <formula>$N$3</formula>
    </cfRule>
  </conditionalFormatting>
  <conditionalFormatting sqref="Q12:Q13">
    <cfRule type="cellIs" dxfId="7" priority="8" operator="greaterThan">
      <formula>$P$12</formula>
    </cfRule>
  </conditionalFormatting>
  <conditionalFormatting sqref="Q21">
    <cfRule type="cellIs" dxfId="6" priority="7" operator="greaterThan">
      <formula>$P$21</formula>
    </cfRule>
  </conditionalFormatting>
  <conditionalFormatting sqref="Q29">
    <cfRule type="cellIs" dxfId="5" priority="6" operator="greaterThan">
      <formula>$P$29</formula>
    </cfRule>
  </conditionalFormatting>
  <conditionalFormatting sqref="Q8">
    <cfRule type="cellIs" dxfId="4" priority="5" operator="lessThan">
      <formula>$O$8</formula>
    </cfRule>
  </conditionalFormatting>
  <conditionalFormatting sqref="Q17">
    <cfRule type="cellIs" dxfId="3" priority="4" operator="lessThan">
      <formula>$O$17</formula>
    </cfRule>
  </conditionalFormatting>
  <conditionalFormatting sqref="Q25">
    <cfRule type="cellIs" dxfId="2" priority="3" operator="lessThan">
      <formula>$O$25</formula>
    </cfRule>
  </conditionalFormatting>
  <conditionalFormatting sqref="Q22">
    <cfRule type="cellIs" dxfId="1" priority="2" operator="greaterThan">
      <formula>$P$12</formula>
    </cfRule>
  </conditionalFormatting>
  <conditionalFormatting sqref="Q30">
    <cfRule type="cellIs" dxfId="0" priority="1" operator="greaterThan">
      <formula>$P$12</formula>
    </cfRule>
  </conditionalFormatting>
  <printOptions horizontalCentered="1" gridLines="1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BCC66-2EE8-4235-996D-AACD89918D15}">
  <dimension ref="A1:C8"/>
  <sheetViews>
    <sheetView workbookViewId="0">
      <selection activeCell="C28" sqref="C28"/>
    </sheetView>
  </sheetViews>
  <sheetFormatPr defaultRowHeight="15" x14ac:dyDescent="0.25"/>
  <cols>
    <col min="1" max="1" width="4" style="36" customWidth="1"/>
    <col min="2" max="2" width="45.28515625" style="35" customWidth="1"/>
    <col min="3" max="3" width="9.140625" style="6"/>
  </cols>
  <sheetData>
    <row r="1" spans="1:3" x14ac:dyDescent="0.25">
      <c r="A1" s="36">
        <v>1</v>
      </c>
      <c r="B1" s="35" t="s">
        <v>44</v>
      </c>
    </row>
    <row r="2" spans="1:3" x14ac:dyDescent="0.25">
      <c r="A2" s="36">
        <v>2</v>
      </c>
      <c r="B2" s="35" t="s">
        <v>46</v>
      </c>
      <c r="C2" s="6" t="s">
        <v>47</v>
      </c>
    </row>
    <row r="3" spans="1:3" ht="30" x14ac:dyDescent="0.25">
      <c r="A3" s="36">
        <v>3</v>
      </c>
      <c r="B3" s="35" t="s">
        <v>52</v>
      </c>
    </row>
    <row r="4" spans="1:3" ht="30" x14ac:dyDescent="0.25">
      <c r="A4" s="36">
        <v>4</v>
      </c>
      <c r="B4" s="35" t="s">
        <v>48</v>
      </c>
    </row>
    <row r="5" spans="1:3" ht="30" x14ac:dyDescent="0.25">
      <c r="A5" s="36">
        <v>5</v>
      </c>
      <c r="B5" s="35" t="s">
        <v>49</v>
      </c>
    </row>
    <row r="6" spans="1:3" ht="30" x14ac:dyDescent="0.25">
      <c r="A6" s="36">
        <v>6</v>
      </c>
      <c r="B6" s="35" t="s">
        <v>50</v>
      </c>
    </row>
    <row r="7" spans="1:3" ht="30" x14ac:dyDescent="0.25">
      <c r="A7" s="36">
        <v>7</v>
      </c>
      <c r="B7" s="35" t="s">
        <v>51</v>
      </c>
    </row>
    <row r="8" spans="1:3" ht="30" x14ac:dyDescent="0.25">
      <c r="A8" s="36">
        <v>8</v>
      </c>
      <c r="B8" s="35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dbc40d22-59de-4adb-b179-49d4322e1c13" xsi:nil="true"/>
    <TaxCatchAll xmlns="2f615a06-b263-4fc7-be89-aaa52705b075" xsi:nil="true"/>
    <lcf76f155ced4ddcb4097134ff3c332f xmlns="dbc40d22-59de-4adb-b179-49d4322e1c13">
      <Terms xmlns="http://schemas.microsoft.com/office/infopath/2007/PartnerControls"/>
    </lcf76f155ced4ddcb4097134ff3c332f>
    <SharedWithUsers xmlns="2f615a06-b263-4fc7-be89-aaa52705b075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8BDEFC266E61439E90D4DF2FB0D2A8" ma:contentTypeVersion="15" ma:contentTypeDescription="Creare un nuovo documento." ma:contentTypeScope="" ma:versionID="ec76275f8a88a94eef9020685d994587">
  <xsd:schema xmlns:xsd="http://www.w3.org/2001/XMLSchema" xmlns:xs="http://www.w3.org/2001/XMLSchema" xmlns:p="http://schemas.microsoft.com/office/2006/metadata/properties" xmlns:ns2="dbc40d22-59de-4adb-b179-49d4322e1c13" xmlns:ns3="2f615a06-b263-4fc7-be89-aaa52705b075" targetNamespace="http://schemas.microsoft.com/office/2006/metadata/properties" ma:root="true" ma:fieldsID="4a1fbdc605455e7f99bfabb56be27eea" ns2:_="" ns3:_="">
    <xsd:import namespace="dbc40d22-59de-4adb-b179-49d4322e1c13"/>
    <xsd:import namespace="2f615a06-b263-4fc7-be89-aaa52705b0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40d22-59de-4adb-b179-49d4322e1c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0ec7b758-10c8-4895-9fb2-d66e8a728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15a06-b263-4fc7-be89-aaa52705b0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77e3c16-350b-4fee-bebe-67787125a5d4}" ma:internalName="TaxCatchAll" ma:showField="CatchAllData" ma:web="2f615a06-b263-4fc7-be89-aaa52705b0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81D7E-4EA7-45C4-9894-1151289D5F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A19697-B769-4612-B914-5078E5DA1A8E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2f615a06-b263-4fc7-be89-aaa52705b075"/>
    <ds:schemaRef ds:uri="dbc40d22-59de-4adb-b179-49d4322e1c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7DAA18-5450-4890-AA6C-9E524904F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c40d22-59de-4adb-b179-49d4322e1c13"/>
    <ds:schemaRef ds:uri="2f615a06-b263-4fc7-be89-aaa52705b0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economico</vt:lpstr>
      <vt:lpstr>Guida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Gianpaolo Tronca</cp:lastModifiedBy>
  <cp:revision/>
  <dcterms:created xsi:type="dcterms:W3CDTF">2023-01-13T09:47:33Z</dcterms:created>
  <dcterms:modified xsi:type="dcterms:W3CDTF">2023-01-19T14:50:56Z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0x0101002B8BDEFC266E61439E90D4DF2FB0D2A8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